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34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'план'!$A$1:$F$70</definedName>
  </definedNames>
  <calcPr fullCalcOnLoad="1"/>
</workbook>
</file>

<file path=xl/sharedStrings.xml><?xml version="1.0" encoding="utf-8"?>
<sst xmlns="http://schemas.openxmlformats.org/spreadsheetml/2006/main" count="242" uniqueCount="143">
  <si>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</si>
  <si>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</si>
  <si>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</si>
  <si>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</si>
  <si>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</si>
  <si>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</si>
  <si>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</si>
  <si>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</si>
  <si>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</si>
  <si>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</si>
  <si>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</si>
  <si>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</si>
  <si>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</si>
  <si>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</si>
  <si>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</si>
  <si>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</si>
  <si>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</si>
  <si>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</si>
  <si>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</si>
  <si>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</si>
  <si>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</si>
  <si>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</si>
  <si>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</si>
  <si>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</si>
  <si>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</si>
  <si>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</si>
  <si>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</si>
  <si>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</si>
  <si>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</si>
  <si>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</si>
  <si>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</si>
  <si>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</si>
  <si>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</si>
  <si>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</si>
  <si>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</si>
  <si>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</si>
  <si>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</si>
  <si>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</si>
  <si>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</si>
  <si>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</si>
  <si>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</si>
  <si>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</si>
  <si>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</si>
  <si>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</si>
  <si>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</si>
  <si>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</si>
  <si>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</si>
  <si>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</si>
  <si>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</si>
  <si>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</si>
  <si>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</si>
  <si>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</si>
  <si>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</si>
  <si>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</si>
  <si>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</si>
  <si>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</si>
  <si>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</si>
  <si>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</si>
  <si>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</si>
  <si>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</si>
  <si>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</si>
  <si>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10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</si>
  <si>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</si>
  <si>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</si>
  <si>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</si>
  <si>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</si>
  <si>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</si>
  <si>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</si>
  <si>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</si>
  <si>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м3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</si>
  <si>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</si>
  <si>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</si>
  <si>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</si>
  <si>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</si>
  <si>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</si>
  <si>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</si>
  <si>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</si>
  <si>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</si>
  <si>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</si>
  <si>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</si>
  <si>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</si>
  <si>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</si>
  <si>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</si>
  <si>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 xml:space="preserve">Очистка подъездных козырьков от мусора                    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</si>
  <si>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</si>
  <si>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</si>
  <si>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</si>
  <si>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</si>
  <si>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</si>
  <si>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</si>
  <si>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</si>
  <si>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</si>
  <si>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</si>
  <si>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</si>
  <si>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</si>
  <si>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</si>
  <si>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</si>
  <si>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</si>
  <si>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</si>
  <si>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</si>
  <si>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</si>
  <si>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</si>
  <si>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</si>
  <si>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</si>
  <si>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</si>
  <si>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</si>
  <si>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</si>
  <si>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</si>
  <si>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</si>
  <si>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</si>
  <si>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</si>
  <si>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</si>
  <si>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</si>
  <si>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</si>
  <si>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</si>
  <si>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</si>
  <si>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</si>
  <si>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</si>
  <si>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</si>
  <si>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</si>
  <si>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</si>
  <si>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</si>
  <si>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</si>
  <si>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</si>
  <si>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</si>
  <si>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</si>
  <si>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</si>
  <si>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</si>
  <si>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Очистка кровли от снега толщиной слоя до 50 см </t>
  </si>
  <si>
    <t>под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</si>
  <si>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</si>
  <si>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</si>
  <si>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10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</si>
  <si>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</si>
  <si>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</si>
  <si>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</si>
  <si>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Н.М. Дружинина</t>
  </si>
  <si>
    <t xml:space="preserve">          Непредвиденные работы</t>
  </si>
  <si>
    <t>План   оказания   услуг  и  выполнения  работ  на  2022 год</t>
  </si>
  <si>
    <t>Ремонт подъезда  № 4,5,6</t>
  </si>
  <si>
    <t>"22" декабря 2021г.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</si>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</sst>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6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 indent="3"/>
    </xf>
    <xf numFmtId="164" fontId="1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 indent="3"/>
    </xf>
    <xf numFmtId="0" fontId="1" fillId="34" borderId="10" xfId="0" applyFont="1" applyFill="1" applyBorder="1" applyAlignment="1">
      <alignment horizontal="left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43" fontId="2" fillId="34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A3" sqref="A3:E3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2" t="s">
        <v>60</v>
      </c>
      <c r="B1" s="62"/>
      <c r="C1" s="62"/>
      <c r="D1" s="62"/>
      <c r="E1" s="62"/>
    </row>
    <row r="2" spans="1:5" ht="7.5" customHeight="1">
      <c r="A2" s="2"/>
      <c r="B2" s="2"/>
      <c r="C2" s="2"/>
      <c r="D2" s="2"/>
      <c r="E2" s="2"/>
    </row>
    <row r="3" spans="1:5" ht="14.25">
      <c r="A3" s="63" t="s">
        <v>61</v>
      </c>
      <c r="B3" s="63"/>
      <c r="C3" s="63"/>
      <c r="D3" s="63"/>
      <c r="E3" s="63"/>
    </row>
    <row r="4" spans="1:5" ht="14.25">
      <c r="A4" s="64" t="s">
        <v>0</v>
      </c>
      <c r="B4" s="64"/>
      <c r="C4" s="64"/>
      <c r="D4" s="64"/>
      <c r="E4" s="64"/>
    </row>
    <row r="5" spans="1:5" ht="14.25">
      <c r="A5" s="3" t="s">
        <v>1</v>
      </c>
      <c r="B5" s="3" t="s">
        <v>2</v>
      </c>
      <c r="C5" s="3" t="s">
        <v>3</v>
      </c>
      <c r="D5" s="65" t="s">
        <v>4</v>
      </c>
      <c r="E5" s="66"/>
    </row>
    <row r="6" spans="1:5" ht="15">
      <c r="A6" s="4" t="s">
        <v>5</v>
      </c>
      <c r="B6" s="5" t="s">
        <v>6</v>
      </c>
      <c r="C6" s="6" t="s">
        <v>7</v>
      </c>
      <c r="D6" s="71">
        <v>43466</v>
      </c>
      <c r="E6" s="72"/>
    </row>
    <row r="7" spans="1:5" ht="15">
      <c r="A7" s="4" t="s">
        <v>8</v>
      </c>
      <c r="B7" s="5" t="s">
        <v>9</v>
      </c>
      <c r="C7" s="6" t="s">
        <v>7</v>
      </c>
      <c r="D7" s="67" t="s">
        <v>58</v>
      </c>
      <c r="E7" s="68"/>
    </row>
    <row r="8" spans="1:5" ht="15">
      <c r="A8" s="7" t="s">
        <v>10</v>
      </c>
      <c r="B8" s="8" t="s">
        <v>11</v>
      </c>
      <c r="C8" s="9" t="s">
        <v>12</v>
      </c>
      <c r="D8" s="69">
        <f>7758.1*12*4.07</f>
        <v>378905.60400000005</v>
      </c>
      <c r="E8" s="70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7758.1*12*1.55</f>
        <v>144300.66000000003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7758.1*12*0.12</f>
        <v>11171.664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7758.1*12*1.1</f>
        <v>102406.92000000003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7758.1*12*0.73</f>
        <v>67960.956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7758.1*12*0.57</f>
        <v>53065.404</v>
      </c>
    </row>
    <row r="15" spans="1:5" ht="15">
      <c r="A15" s="4" t="s">
        <v>13</v>
      </c>
      <c r="B15" s="5" t="s">
        <v>6</v>
      </c>
      <c r="C15" s="6" t="s">
        <v>7</v>
      </c>
      <c r="D15" s="71">
        <v>43466</v>
      </c>
      <c r="E15" s="72"/>
    </row>
    <row r="16" spans="1:5" ht="45" customHeight="1">
      <c r="A16" s="4" t="s">
        <v>14</v>
      </c>
      <c r="B16" s="5" t="s">
        <v>9</v>
      </c>
      <c r="C16" s="6" t="s">
        <v>7</v>
      </c>
      <c r="D16" s="67" t="s">
        <v>57</v>
      </c>
      <c r="E16" s="68"/>
    </row>
    <row r="17" spans="1:5" ht="15">
      <c r="A17" s="7" t="s">
        <v>15</v>
      </c>
      <c r="B17" s="8" t="s">
        <v>11</v>
      </c>
      <c r="C17" s="9" t="s">
        <v>12</v>
      </c>
      <c r="D17" s="69">
        <f>SUM(E19:E24)</f>
        <v>771775.7880000002</v>
      </c>
      <c r="E17" s="70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7758.1*12*0.9</f>
        <v>83787.48000000001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7758.1*12*1.79</f>
        <v>166643.988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7758.1*12*0.44</f>
        <v>40962.768000000004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7758.1*12*0.09</f>
        <v>8378.748000000001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7758.1*12*5.01</f>
        <v>466416.97200000007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7758.1*12*0.06</f>
        <v>5585.832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447797.5320000001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7758.1*12*0.62</f>
        <v>57720.26400000001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7758.1*12*4.19</f>
        <v>390077.2680000001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1598478.9240000003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90" zoomScaleNormal="80" zoomScaleSheetLayoutView="90" zoomScalePageLayoutView="0" workbookViewId="0" topLeftCell="A1">
      <selection activeCell="E55" sqref="E55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9.875" style="18" customWidth="1"/>
    <col min="5" max="5" width="13.875" style="18" customWidth="1"/>
    <col min="6" max="6" width="16.625" style="18" customWidth="1"/>
    <col min="7" max="16384" width="8.875" style="18" customWidth="1"/>
  </cols>
  <sheetData>
    <row r="1" spans="1:6" ht="18.75">
      <c r="A1" s="73" t="s">
        <v>138</v>
      </c>
      <c r="B1" s="73"/>
      <c r="C1" s="73"/>
      <c r="D1" s="73"/>
      <c r="E1" s="73"/>
      <c r="F1" s="73"/>
    </row>
    <row r="2" spans="1:6" ht="15">
      <c r="A2" s="74" t="s">
        <v>130</v>
      </c>
      <c r="B2" s="74"/>
      <c r="C2" s="74"/>
      <c r="D2" s="74"/>
      <c r="E2" s="74"/>
      <c r="F2" s="74"/>
    </row>
    <row r="3" spans="1:6" ht="19.5">
      <c r="A3" s="74" t="s">
        <v>132</v>
      </c>
      <c r="B3" s="74"/>
      <c r="C3" s="74"/>
      <c r="D3" s="74"/>
      <c r="E3" s="74"/>
      <c r="F3" s="74"/>
    </row>
    <row r="4" ht="9.75" customHeight="1">
      <c r="A4" s="19"/>
    </row>
    <row r="5" spans="1:6" ht="15">
      <c r="A5" s="35" t="s">
        <v>131</v>
      </c>
      <c r="D5" s="75" t="s">
        <v>140</v>
      </c>
      <c r="E5" s="75"/>
      <c r="F5" s="75"/>
    </row>
    <row r="6" ht="11.25" customHeight="1">
      <c r="A6" s="19"/>
    </row>
    <row r="7" spans="1:6" ht="120.7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33" t="s">
        <v>67</v>
      </c>
    </row>
    <row r="8" spans="1:6" s="24" customFormat="1" ht="32.25" customHeight="1">
      <c r="A8" s="20" t="s">
        <v>97</v>
      </c>
      <c r="B8" s="21">
        <v>7758.4</v>
      </c>
      <c r="C8" s="31">
        <v>12</v>
      </c>
      <c r="D8" s="22" t="s">
        <v>68</v>
      </c>
      <c r="E8" s="23">
        <f>E9+E10+E21+E24+E41</f>
        <v>12.934798992060218</v>
      </c>
      <c r="F8" s="32">
        <f>F9+F10+F21+F24+F41</f>
        <v>1204240.1379999998</v>
      </c>
    </row>
    <row r="9" spans="1:6" s="34" customFormat="1" ht="19.5" customHeight="1" outlineLevel="1">
      <c r="A9" s="44" t="s">
        <v>98</v>
      </c>
      <c r="B9" s="45">
        <f>B8</f>
        <v>7758.4</v>
      </c>
      <c r="C9" s="46">
        <v>12</v>
      </c>
      <c r="D9" s="47" t="s">
        <v>7</v>
      </c>
      <c r="E9" s="48">
        <v>1.62</v>
      </c>
      <c r="F9" s="49">
        <f>ROUND(B9*C9*E9,2)</f>
        <v>150823.3</v>
      </c>
    </row>
    <row r="10" spans="1:6" s="34" customFormat="1" ht="46.5" customHeight="1" outlineLevel="1">
      <c r="A10" s="44" t="s">
        <v>99</v>
      </c>
      <c r="B10" s="45">
        <f>B8</f>
        <v>7758.4</v>
      </c>
      <c r="C10" s="46" t="s">
        <v>7</v>
      </c>
      <c r="D10" s="47" t="s">
        <v>7</v>
      </c>
      <c r="E10" s="48">
        <f>F10/B10/12</f>
        <v>5.089979463119543</v>
      </c>
      <c r="F10" s="49">
        <f>SUM(F11:F20)</f>
        <v>473881.16</v>
      </c>
    </row>
    <row r="11" spans="1:6" s="26" customFormat="1" ht="19.5" customHeight="1" outlineLevel="2">
      <c r="A11" s="50" t="s">
        <v>106</v>
      </c>
      <c r="B11" s="45">
        <v>2092</v>
      </c>
      <c r="C11" s="46">
        <v>72</v>
      </c>
      <c r="D11" s="47" t="s">
        <v>68</v>
      </c>
      <c r="E11" s="48">
        <v>0.37</v>
      </c>
      <c r="F11" s="49">
        <f>ROUND(B11*C11*E11,2)</f>
        <v>55730.88</v>
      </c>
    </row>
    <row r="12" spans="1:6" s="26" customFormat="1" ht="18" customHeight="1" outlineLevel="2">
      <c r="A12" s="50" t="s">
        <v>86</v>
      </c>
      <c r="B12" s="45">
        <v>9821</v>
      </c>
      <c r="C12" s="46">
        <v>26</v>
      </c>
      <c r="D12" s="47" t="s">
        <v>68</v>
      </c>
      <c r="E12" s="48">
        <v>0.36</v>
      </c>
      <c r="F12" s="49">
        <f aca="true" t="shared" si="0" ref="F12:F20">ROUND(B12*C12*E12,2)</f>
        <v>91924.56</v>
      </c>
    </row>
    <row r="13" spans="1:6" s="26" customFormat="1" ht="20.25" customHeight="1" outlineLevel="2">
      <c r="A13" s="50" t="s">
        <v>87</v>
      </c>
      <c r="B13" s="45">
        <v>9821</v>
      </c>
      <c r="C13" s="46">
        <v>3</v>
      </c>
      <c r="D13" s="47" t="s">
        <v>68</v>
      </c>
      <c r="E13" s="48">
        <v>3.58</v>
      </c>
      <c r="F13" s="49">
        <f t="shared" si="0"/>
        <v>105477.54</v>
      </c>
    </row>
    <row r="14" spans="1:6" s="26" customFormat="1" ht="16.5" customHeight="1" outlineLevel="2">
      <c r="A14" s="50" t="s">
        <v>88</v>
      </c>
      <c r="B14" s="45">
        <v>3.5</v>
      </c>
      <c r="C14" s="46">
        <v>124</v>
      </c>
      <c r="D14" s="47" t="s">
        <v>68</v>
      </c>
      <c r="E14" s="48">
        <v>6.98</v>
      </c>
      <c r="F14" s="49">
        <f t="shared" si="0"/>
        <v>3029.32</v>
      </c>
    </row>
    <row r="15" spans="1:6" s="26" customFormat="1" ht="20.25" customHeight="1" outlineLevel="2">
      <c r="A15" s="50" t="s">
        <v>89</v>
      </c>
      <c r="B15" s="45">
        <v>7.2</v>
      </c>
      <c r="C15" s="46">
        <v>124</v>
      </c>
      <c r="D15" s="47" t="s">
        <v>68</v>
      </c>
      <c r="E15" s="48">
        <v>0.65</v>
      </c>
      <c r="F15" s="49">
        <f t="shared" si="0"/>
        <v>580.32</v>
      </c>
    </row>
    <row r="16" spans="1:6" s="26" customFormat="1" ht="18.75" customHeight="1" outlineLevel="2">
      <c r="A16" s="50" t="s">
        <v>90</v>
      </c>
      <c r="B16" s="45">
        <f>B11*0.8</f>
        <v>1673.6000000000001</v>
      </c>
      <c r="C16" s="46">
        <v>72</v>
      </c>
      <c r="D16" s="47" t="s">
        <v>68</v>
      </c>
      <c r="E16" s="48">
        <v>1.45</v>
      </c>
      <c r="F16" s="49">
        <f t="shared" si="0"/>
        <v>174723.84</v>
      </c>
    </row>
    <row r="17" spans="1:6" s="26" customFormat="1" ht="19.5" customHeight="1" outlineLevel="2">
      <c r="A17" s="50" t="s">
        <v>91</v>
      </c>
      <c r="B17" s="45">
        <v>3.5</v>
      </c>
      <c r="C17" s="46">
        <v>123</v>
      </c>
      <c r="D17" s="47" t="s">
        <v>68</v>
      </c>
      <c r="E17" s="48">
        <v>17.4</v>
      </c>
      <c r="F17" s="49">
        <f t="shared" si="0"/>
        <v>7490.7</v>
      </c>
    </row>
    <row r="18" spans="1:6" s="26" customFormat="1" ht="33" customHeight="1" outlineLevel="2">
      <c r="A18" s="50" t="s">
        <v>92</v>
      </c>
      <c r="B18" s="45">
        <f>B11*0.1</f>
        <v>209.20000000000002</v>
      </c>
      <c r="C18" s="46">
        <v>3</v>
      </c>
      <c r="D18" s="47" t="s">
        <v>68</v>
      </c>
      <c r="E18" s="48">
        <v>20.39</v>
      </c>
      <c r="F18" s="49">
        <f t="shared" si="0"/>
        <v>12796.76</v>
      </c>
    </row>
    <row r="19" spans="1:6" s="26" customFormat="1" ht="33" customHeight="1" outlineLevel="2">
      <c r="A19" s="50" t="s">
        <v>93</v>
      </c>
      <c r="B19" s="45">
        <v>7.2</v>
      </c>
      <c r="C19" s="46">
        <v>123</v>
      </c>
      <c r="D19" s="47" t="s">
        <v>68</v>
      </c>
      <c r="E19" s="48">
        <v>3.99</v>
      </c>
      <c r="F19" s="49">
        <f t="shared" si="0"/>
        <v>3533.54</v>
      </c>
    </row>
    <row r="20" spans="1:6" s="26" customFormat="1" ht="33.75" customHeight="1" outlineLevel="2">
      <c r="A20" s="50" t="s">
        <v>94</v>
      </c>
      <c r="B20" s="45">
        <f>B11*0.2</f>
        <v>418.40000000000003</v>
      </c>
      <c r="C20" s="46">
        <v>22</v>
      </c>
      <c r="D20" s="47" t="s">
        <v>68</v>
      </c>
      <c r="E20" s="48">
        <v>2.02</v>
      </c>
      <c r="F20" s="49">
        <f t="shared" si="0"/>
        <v>18593.7</v>
      </c>
    </row>
    <row r="21" spans="1:6" s="26" customFormat="1" ht="31.5" customHeight="1" outlineLevel="1">
      <c r="A21" s="44" t="s">
        <v>100</v>
      </c>
      <c r="B21" s="45">
        <f>B8</f>
        <v>7758.4</v>
      </c>
      <c r="C21" s="46" t="s">
        <v>7</v>
      </c>
      <c r="D21" s="51" t="s">
        <v>68</v>
      </c>
      <c r="E21" s="48">
        <f>F21/B21/12</f>
        <v>0.1352993744414656</v>
      </c>
      <c r="F21" s="49">
        <f>SUM(F22:F23)</f>
        <v>12596.48</v>
      </c>
    </row>
    <row r="22" spans="1:6" s="26" customFormat="1" ht="19.5" customHeight="1" outlineLevel="1">
      <c r="A22" s="50" t="s">
        <v>95</v>
      </c>
      <c r="B22" s="45">
        <v>1514</v>
      </c>
      <c r="C22" s="46">
        <v>12</v>
      </c>
      <c r="D22" s="51" t="s">
        <v>68</v>
      </c>
      <c r="E22" s="48">
        <v>0.26</v>
      </c>
      <c r="F22" s="49">
        <f>ROUND(B22*C22*E22,2)</f>
        <v>4723.68</v>
      </c>
    </row>
    <row r="23" spans="1:6" s="26" customFormat="1" ht="19.5" customHeight="1" outlineLevel="1">
      <c r="A23" s="50" t="s">
        <v>96</v>
      </c>
      <c r="B23" s="45">
        <v>1514</v>
      </c>
      <c r="C23" s="46">
        <v>1</v>
      </c>
      <c r="D23" s="51" t="s">
        <v>68</v>
      </c>
      <c r="E23" s="48">
        <v>5.2</v>
      </c>
      <c r="F23" s="49">
        <f>ROUND(B23*C23*E23,2)</f>
        <v>7872.8</v>
      </c>
    </row>
    <row r="24" spans="1:6" s="26" customFormat="1" ht="33" customHeight="1" outlineLevel="1">
      <c r="A24" s="44" t="s">
        <v>101</v>
      </c>
      <c r="B24" s="45">
        <f>B8</f>
        <v>7758.4</v>
      </c>
      <c r="C24" s="46">
        <v>12</v>
      </c>
      <c r="D24" s="47" t="s">
        <v>68</v>
      </c>
      <c r="E24" s="48">
        <f>F24/B24/C24</f>
        <v>6.029520154499209</v>
      </c>
      <c r="F24" s="49">
        <f>SUM(F25:F40)</f>
        <v>561353.1499999999</v>
      </c>
    </row>
    <row r="25" spans="1:6" s="26" customFormat="1" ht="18" customHeight="1" outlineLevel="1">
      <c r="A25" s="52" t="s">
        <v>70</v>
      </c>
      <c r="B25" s="53">
        <v>2099.2</v>
      </c>
      <c r="C25" s="45">
        <v>2</v>
      </c>
      <c r="D25" s="51" t="s">
        <v>68</v>
      </c>
      <c r="E25" s="47">
        <v>3.44</v>
      </c>
      <c r="F25" s="48">
        <f>ROUND(B25*C25*E25,2)</f>
        <v>14442.5</v>
      </c>
    </row>
    <row r="26" spans="1:6" s="26" customFormat="1" ht="21" customHeight="1" outlineLevel="1">
      <c r="A26" s="54" t="s">
        <v>71</v>
      </c>
      <c r="B26" s="53">
        <v>1889</v>
      </c>
      <c r="C26" s="45">
        <v>2</v>
      </c>
      <c r="D26" s="51" t="s">
        <v>68</v>
      </c>
      <c r="E26" s="47">
        <v>3.44</v>
      </c>
      <c r="F26" s="48">
        <f aca="true" t="shared" si="1" ref="F26:F39">ROUND(B26*C26*E26,2)</f>
        <v>12996.32</v>
      </c>
    </row>
    <row r="27" spans="1:6" s="26" customFormat="1" ht="15.75" customHeight="1" outlineLevel="1">
      <c r="A27" s="54" t="s">
        <v>72</v>
      </c>
      <c r="B27" s="53">
        <v>1476</v>
      </c>
      <c r="C27" s="45">
        <v>2</v>
      </c>
      <c r="D27" s="51" t="s">
        <v>68</v>
      </c>
      <c r="E27" s="47">
        <v>3.44</v>
      </c>
      <c r="F27" s="48">
        <f t="shared" si="1"/>
        <v>10154.88</v>
      </c>
    </row>
    <row r="28" spans="1:6" s="26" customFormat="1" ht="20.25" customHeight="1" outlineLevel="1">
      <c r="A28" s="54" t="s">
        <v>83</v>
      </c>
      <c r="B28" s="53">
        <v>138</v>
      </c>
      <c r="C28" s="45">
        <v>2</v>
      </c>
      <c r="D28" s="51" t="s">
        <v>68</v>
      </c>
      <c r="E28" s="47">
        <v>3.44</v>
      </c>
      <c r="F28" s="48">
        <f t="shared" si="1"/>
        <v>949.44</v>
      </c>
    </row>
    <row r="29" spans="1:6" s="26" customFormat="1" ht="19.5" customHeight="1" outlineLevel="1">
      <c r="A29" s="54" t="s">
        <v>128</v>
      </c>
      <c r="B29" s="53">
        <v>699.73</v>
      </c>
      <c r="C29" s="45">
        <v>1</v>
      </c>
      <c r="D29" s="51" t="s">
        <v>68</v>
      </c>
      <c r="E29" s="47">
        <v>42.7</v>
      </c>
      <c r="F29" s="48">
        <f t="shared" si="1"/>
        <v>29878.47</v>
      </c>
    </row>
    <row r="30" spans="1:6" s="26" customFormat="1" ht="30" customHeight="1" outlineLevel="1">
      <c r="A30" s="54" t="s">
        <v>84</v>
      </c>
      <c r="B30" s="53">
        <v>66</v>
      </c>
      <c r="C30" s="45">
        <v>1</v>
      </c>
      <c r="D30" s="51" t="s">
        <v>68</v>
      </c>
      <c r="E30" s="48">
        <v>290.42</v>
      </c>
      <c r="F30" s="48">
        <f t="shared" si="1"/>
        <v>19167.72</v>
      </c>
    </row>
    <row r="31" spans="1:6" s="26" customFormat="1" ht="30" customHeight="1" outlineLevel="1">
      <c r="A31" s="52" t="s">
        <v>85</v>
      </c>
      <c r="B31" s="53">
        <v>138</v>
      </c>
      <c r="C31" s="45">
        <v>2</v>
      </c>
      <c r="D31" s="51" t="s">
        <v>68</v>
      </c>
      <c r="E31" s="47">
        <v>42.7</v>
      </c>
      <c r="F31" s="48">
        <f t="shared" si="1"/>
        <v>11785.2</v>
      </c>
    </row>
    <row r="32" spans="1:6" s="26" customFormat="1" ht="19.5" customHeight="1" outlineLevel="1">
      <c r="A32" s="54" t="s">
        <v>73</v>
      </c>
      <c r="B32" s="53">
        <v>20</v>
      </c>
      <c r="C32" s="45">
        <v>5</v>
      </c>
      <c r="D32" s="51" t="s">
        <v>81</v>
      </c>
      <c r="E32" s="47">
        <v>94.18</v>
      </c>
      <c r="F32" s="48">
        <f t="shared" si="1"/>
        <v>9418</v>
      </c>
    </row>
    <row r="33" spans="1:6" s="26" customFormat="1" ht="15.75" customHeight="1" outlineLevel="1">
      <c r="A33" s="54" t="s">
        <v>75</v>
      </c>
      <c r="B33" s="53">
        <v>10</v>
      </c>
      <c r="C33" s="45">
        <v>1</v>
      </c>
      <c r="D33" s="51" t="s">
        <v>74</v>
      </c>
      <c r="E33" s="47">
        <v>244.6</v>
      </c>
      <c r="F33" s="48">
        <f t="shared" si="1"/>
        <v>2446</v>
      </c>
    </row>
    <row r="34" spans="1:6" s="26" customFormat="1" ht="18" customHeight="1" outlineLevel="1">
      <c r="A34" s="54" t="s">
        <v>76</v>
      </c>
      <c r="B34" s="53">
        <v>10</v>
      </c>
      <c r="C34" s="45">
        <v>1</v>
      </c>
      <c r="D34" s="51" t="s">
        <v>74</v>
      </c>
      <c r="E34" s="47">
        <v>58.76</v>
      </c>
      <c r="F34" s="48">
        <f t="shared" si="1"/>
        <v>587.6</v>
      </c>
    </row>
    <row r="35" spans="1:6" s="26" customFormat="1" ht="18.75" customHeight="1" outlineLevel="1">
      <c r="A35" s="54" t="s">
        <v>77</v>
      </c>
      <c r="B35" s="53">
        <v>3.2</v>
      </c>
      <c r="C35" s="45">
        <v>1</v>
      </c>
      <c r="D35" s="51" t="s">
        <v>68</v>
      </c>
      <c r="E35" s="47">
        <v>832.72</v>
      </c>
      <c r="F35" s="48">
        <f t="shared" si="1"/>
        <v>2664.7</v>
      </c>
    </row>
    <row r="36" spans="1:6" s="26" customFormat="1" ht="30" customHeight="1" outlineLevel="1">
      <c r="A36" s="54" t="s">
        <v>78</v>
      </c>
      <c r="B36" s="53">
        <v>3.2</v>
      </c>
      <c r="C36" s="45">
        <v>1</v>
      </c>
      <c r="D36" s="51" t="s">
        <v>68</v>
      </c>
      <c r="E36" s="47">
        <v>113.78</v>
      </c>
      <c r="F36" s="48">
        <f t="shared" si="1"/>
        <v>364.1</v>
      </c>
    </row>
    <row r="37" spans="1:6" s="26" customFormat="1" ht="30" customHeight="1" outlineLevel="1">
      <c r="A37" s="54" t="s">
        <v>79</v>
      </c>
      <c r="B37" s="53">
        <v>510.3</v>
      </c>
      <c r="C37" s="45">
        <v>104</v>
      </c>
      <c r="D37" s="51" t="s">
        <v>68</v>
      </c>
      <c r="E37" s="47">
        <v>1.35</v>
      </c>
      <c r="F37" s="48">
        <f t="shared" si="1"/>
        <v>71646.12</v>
      </c>
    </row>
    <row r="38" spans="1:6" s="26" customFormat="1" ht="18.75" customHeight="1" outlineLevel="1">
      <c r="A38" s="54" t="s">
        <v>80</v>
      </c>
      <c r="B38" s="53">
        <v>1807.88</v>
      </c>
      <c r="C38" s="45">
        <v>2</v>
      </c>
      <c r="D38" s="51" t="s">
        <v>68</v>
      </c>
      <c r="E38" s="47">
        <v>1.35</v>
      </c>
      <c r="F38" s="48">
        <f t="shared" si="1"/>
        <v>4881.28</v>
      </c>
    </row>
    <row r="39" spans="1:6" s="26" customFormat="1" ht="18" customHeight="1" outlineLevel="1">
      <c r="A39" s="54" t="s">
        <v>139</v>
      </c>
      <c r="B39" s="53">
        <v>3</v>
      </c>
      <c r="C39" s="45">
        <v>1</v>
      </c>
      <c r="D39" s="51" t="s">
        <v>129</v>
      </c>
      <c r="E39" s="47">
        <v>116000</v>
      </c>
      <c r="F39" s="48">
        <f t="shared" si="1"/>
        <v>348000</v>
      </c>
    </row>
    <row r="40" spans="1:6" s="26" customFormat="1" ht="21.75" customHeight="1" outlineLevel="1">
      <c r="A40" s="55" t="s">
        <v>137</v>
      </c>
      <c r="B40" s="56"/>
      <c r="C40" s="45"/>
      <c r="D40" s="51"/>
      <c r="E40" s="57"/>
      <c r="F40" s="48">
        <v>21970.82</v>
      </c>
    </row>
    <row r="41" spans="1:6" s="26" customFormat="1" ht="33" customHeight="1" outlineLevel="1">
      <c r="A41" s="36" t="s">
        <v>102</v>
      </c>
      <c r="B41" s="37">
        <f>B8</f>
        <v>7758.4</v>
      </c>
      <c r="C41" s="38">
        <v>12</v>
      </c>
      <c r="D41" s="39" t="s">
        <v>24</v>
      </c>
      <c r="E41" s="40">
        <v>0.06</v>
      </c>
      <c r="F41" s="41">
        <f>B41*C41*E41</f>
        <v>5586.047999999999</v>
      </c>
    </row>
    <row r="42" spans="1:6" s="24" customFormat="1" ht="48" customHeight="1">
      <c r="A42" s="20" t="s">
        <v>103</v>
      </c>
      <c r="B42" s="21">
        <f>B8</f>
        <v>7758.4</v>
      </c>
      <c r="C42" s="31">
        <v>12</v>
      </c>
      <c r="D42" s="22" t="s">
        <v>68</v>
      </c>
      <c r="E42" s="23">
        <f>SUM(E43,E50)</f>
        <v>5.150236303017805</v>
      </c>
      <c r="F42" s="32">
        <f>SUM(F43,F50)</f>
        <v>479491.12</v>
      </c>
    </row>
    <row r="43" spans="1:7" s="25" customFormat="1" ht="30.75" customHeight="1">
      <c r="A43" s="44" t="s">
        <v>104</v>
      </c>
      <c r="B43" s="45">
        <f>B42</f>
        <v>7758.4</v>
      </c>
      <c r="C43" s="46">
        <v>12</v>
      </c>
      <c r="D43" s="47" t="s">
        <v>68</v>
      </c>
      <c r="E43" s="48">
        <f>F43/B43/C43</f>
        <v>0.670000042964185</v>
      </c>
      <c r="F43" s="49">
        <f>SUM(F44:F49)</f>
        <v>62377.54</v>
      </c>
      <c r="G43" s="25">
        <v>62377.54</v>
      </c>
    </row>
    <row r="44" spans="1:6" s="25" customFormat="1" ht="30.75" customHeight="1">
      <c r="A44" s="50" t="s">
        <v>125</v>
      </c>
      <c r="B44" s="53">
        <v>50</v>
      </c>
      <c r="C44" s="46">
        <v>12</v>
      </c>
      <c r="D44" s="47" t="s">
        <v>74</v>
      </c>
      <c r="E44" s="48">
        <v>34.64</v>
      </c>
      <c r="F44" s="49">
        <f>SUM(B44*C44*E44,2)</f>
        <v>20786</v>
      </c>
    </row>
    <row r="45" spans="1:6" s="25" customFormat="1" ht="15">
      <c r="A45" s="50" t="s">
        <v>126</v>
      </c>
      <c r="B45" s="53">
        <f>1</f>
        <v>1</v>
      </c>
      <c r="C45" s="46">
        <v>12</v>
      </c>
      <c r="D45" s="47" t="s">
        <v>74</v>
      </c>
      <c r="E45" s="48">
        <v>192.81</v>
      </c>
      <c r="F45" s="49">
        <f>SUM(B45*C45*E45,2)</f>
        <v>2315.7200000000003</v>
      </c>
    </row>
    <row r="46" spans="1:6" s="25" customFormat="1" ht="30">
      <c r="A46" s="50" t="s">
        <v>107</v>
      </c>
      <c r="B46" s="53">
        <v>50</v>
      </c>
      <c r="C46" s="46">
        <v>1</v>
      </c>
      <c r="D46" s="47" t="s">
        <v>74</v>
      </c>
      <c r="E46" s="48">
        <v>465.56</v>
      </c>
      <c r="F46" s="49">
        <f>SUM(B46*C46*E46,2)</f>
        <v>23280</v>
      </c>
    </row>
    <row r="47" spans="1:6" s="25" customFormat="1" ht="15">
      <c r="A47" s="50" t="s">
        <v>108</v>
      </c>
      <c r="B47" s="53">
        <v>1</v>
      </c>
      <c r="C47" s="46">
        <v>1</v>
      </c>
      <c r="D47" s="47" t="s">
        <v>74</v>
      </c>
      <c r="E47" s="48">
        <v>2147.22</v>
      </c>
      <c r="F47" s="49">
        <f>SUM(B47*C47*E47,2)</f>
        <v>2149.22</v>
      </c>
    </row>
    <row r="48" spans="1:6" s="25" customFormat="1" ht="30" hidden="1">
      <c r="A48" s="50" t="s">
        <v>127</v>
      </c>
      <c r="B48" s="53">
        <v>1</v>
      </c>
      <c r="C48" s="46">
        <v>1</v>
      </c>
      <c r="D48" s="47" t="s">
        <v>109</v>
      </c>
      <c r="E48" s="48">
        <v>0</v>
      </c>
      <c r="F48" s="49">
        <f>B48*C48*E48</f>
        <v>0</v>
      </c>
    </row>
    <row r="49" spans="1:6" s="26" customFormat="1" ht="17.25" customHeight="1" outlineLevel="1">
      <c r="A49" s="50" t="s">
        <v>124</v>
      </c>
      <c r="B49" s="53" t="s">
        <v>135</v>
      </c>
      <c r="C49" s="46" t="s">
        <v>135</v>
      </c>
      <c r="D49" s="47" t="s">
        <v>135</v>
      </c>
      <c r="E49" s="48" t="s">
        <v>135</v>
      </c>
      <c r="F49" s="49">
        <f>G43-SUM(F44:F47)</f>
        <v>13846.599999999999</v>
      </c>
    </row>
    <row r="50" spans="1:6" s="25" customFormat="1" ht="45.75" customHeight="1">
      <c r="A50" s="44" t="s">
        <v>105</v>
      </c>
      <c r="B50" s="45">
        <f>B43</f>
        <v>7758.4</v>
      </c>
      <c r="C50" s="46">
        <v>12</v>
      </c>
      <c r="D50" s="47" t="s">
        <v>68</v>
      </c>
      <c r="E50" s="48">
        <f>F50/B50/C50</f>
        <v>4.48023626005362</v>
      </c>
      <c r="F50" s="49">
        <f>SUM(F51:F62)</f>
        <v>417113.58</v>
      </c>
    </row>
    <row r="51" spans="1:6" s="25" customFormat="1" ht="30">
      <c r="A51" s="50" t="s">
        <v>110</v>
      </c>
      <c r="B51" s="53">
        <v>850</v>
      </c>
      <c r="C51" s="46">
        <v>1</v>
      </c>
      <c r="D51" s="47" t="s">
        <v>111</v>
      </c>
      <c r="E51" s="58">
        <v>23.99</v>
      </c>
      <c r="F51" s="49">
        <f>SUM(B51*C51*E51,2)</f>
        <v>20393.5</v>
      </c>
    </row>
    <row r="52" spans="1:6" s="25" customFormat="1" ht="15">
      <c r="A52" s="50" t="s">
        <v>112</v>
      </c>
      <c r="B52" s="53">
        <v>850</v>
      </c>
      <c r="C52" s="46">
        <v>1</v>
      </c>
      <c r="D52" s="47" t="s">
        <v>81</v>
      </c>
      <c r="E52" s="58">
        <v>95.9</v>
      </c>
      <c r="F52" s="49">
        <f aca="true" t="shared" si="2" ref="F52:F61">SUM(B52*C52*E52,2)</f>
        <v>81517</v>
      </c>
    </row>
    <row r="53" spans="1:6" s="25" customFormat="1" ht="15">
      <c r="A53" s="50" t="s">
        <v>113</v>
      </c>
      <c r="B53" s="53">
        <v>31026</v>
      </c>
      <c r="C53" s="46">
        <v>1</v>
      </c>
      <c r="D53" s="47" t="s">
        <v>69</v>
      </c>
      <c r="E53" s="58">
        <v>0.36</v>
      </c>
      <c r="F53" s="49">
        <f t="shared" si="2"/>
        <v>11171.359999999999</v>
      </c>
    </row>
    <row r="54" spans="1:6" s="25" customFormat="1" ht="15">
      <c r="A54" s="50" t="s">
        <v>114</v>
      </c>
      <c r="B54" s="53">
        <v>4</v>
      </c>
      <c r="C54" s="46">
        <v>1</v>
      </c>
      <c r="D54" s="47" t="s">
        <v>115</v>
      </c>
      <c r="E54" s="58">
        <v>684.84</v>
      </c>
      <c r="F54" s="49">
        <f t="shared" si="2"/>
        <v>2741.36</v>
      </c>
    </row>
    <row r="55" spans="1:6" s="25" customFormat="1" ht="45">
      <c r="A55" s="50" t="s">
        <v>119</v>
      </c>
      <c r="B55" s="53">
        <v>1476</v>
      </c>
      <c r="C55" s="46">
        <v>52</v>
      </c>
      <c r="D55" s="47" t="s">
        <v>68</v>
      </c>
      <c r="E55" s="58">
        <v>1.35</v>
      </c>
      <c r="F55" s="49">
        <f t="shared" si="2"/>
        <v>103617.20000000001</v>
      </c>
    </row>
    <row r="56" spans="1:6" s="25" customFormat="1" ht="30">
      <c r="A56" s="50" t="s">
        <v>120</v>
      </c>
      <c r="B56" s="53">
        <v>6</v>
      </c>
      <c r="C56" s="46">
        <v>1</v>
      </c>
      <c r="D56" s="47" t="s">
        <v>74</v>
      </c>
      <c r="E56" s="58">
        <v>267.18</v>
      </c>
      <c r="F56" s="49">
        <f t="shared" si="2"/>
        <v>1605.08</v>
      </c>
    </row>
    <row r="57" spans="1:6" s="25" customFormat="1" ht="15">
      <c r="A57" s="50" t="s">
        <v>121</v>
      </c>
      <c r="B57" s="53">
        <v>673</v>
      </c>
      <c r="C57" s="46">
        <v>1</v>
      </c>
      <c r="D57" s="47" t="s">
        <v>74</v>
      </c>
      <c r="E57" s="58">
        <v>82.37</v>
      </c>
      <c r="F57" s="49">
        <f t="shared" si="2"/>
        <v>55437.01</v>
      </c>
    </row>
    <row r="58" spans="1:6" s="25" customFormat="1" ht="15">
      <c r="A58" s="50" t="s">
        <v>116</v>
      </c>
      <c r="B58" s="53">
        <v>64</v>
      </c>
      <c r="C58" s="46">
        <v>1</v>
      </c>
      <c r="D58" s="47" t="s">
        <v>74</v>
      </c>
      <c r="E58" s="58">
        <v>230.38</v>
      </c>
      <c r="F58" s="49">
        <f t="shared" si="2"/>
        <v>14746.32</v>
      </c>
    </row>
    <row r="59" spans="1:6" s="25" customFormat="1" ht="30">
      <c r="A59" s="50" t="s">
        <v>122</v>
      </c>
      <c r="B59" s="53">
        <v>2099.2</v>
      </c>
      <c r="C59" s="46">
        <v>3</v>
      </c>
      <c r="D59" s="47" t="s">
        <v>68</v>
      </c>
      <c r="E59" s="58">
        <v>1.35</v>
      </c>
      <c r="F59" s="49">
        <f t="shared" si="2"/>
        <v>8503.76</v>
      </c>
    </row>
    <row r="60" spans="1:6" s="25" customFormat="1" ht="30">
      <c r="A60" s="50" t="s">
        <v>123</v>
      </c>
      <c r="B60" s="53">
        <v>185</v>
      </c>
      <c r="C60" s="46">
        <v>1</v>
      </c>
      <c r="D60" s="47" t="s">
        <v>81</v>
      </c>
      <c r="E60" s="58">
        <v>133.98</v>
      </c>
      <c r="F60" s="49">
        <f t="shared" si="2"/>
        <v>24788.3</v>
      </c>
    </row>
    <row r="61" spans="1:6" s="25" customFormat="1" ht="14.25" customHeight="1">
      <c r="A61" s="50" t="s">
        <v>117</v>
      </c>
      <c r="B61" s="53">
        <v>208</v>
      </c>
      <c r="C61" s="46">
        <v>1</v>
      </c>
      <c r="D61" s="47" t="s">
        <v>118</v>
      </c>
      <c r="E61" s="58">
        <v>191.8</v>
      </c>
      <c r="F61" s="49">
        <f t="shared" si="2"/>
        <v>39896.4</v>
      </c>
    </row>
    <row r="62" spans="1:6" s="25" customFormat="1" ht="15">
      <c r="A62" s="50" t="s">
        <v>124</v>
      </c>
      <c r="B62" s="53" t="s">
        <v>135</v>
      </c>
      <c r="C62" s="46" t="s">
        <v>135</v>
      </c>
      <c r="D62" s="47" t="s">
        <v>135</v>
      </c>
      <c r="E62" s="48" t="s">
        <v>135</v>
      </c>
      <c r="F62" s="49">
        <v>52696.29</v>
      </c>
    </row>
    <row r="63" spans="1:6" s="25" customFormat="1" ht="18" customHeight="1">
      <c r="A63" s="59" t="s">
        <v>82</v>
      </c>
      <c r="B63" s="45"/>
      <c r="C63" s="45"/>
      <c r="D63" s="47"/>
      <c r="E63" s="60">
        <f>E8+E42</f>
        <v>18.085035295078022</v>
      </c>
      <c r="F63" s="61">
        <f>F8+F42</f>
        <v>1683731.258</v>
      </c>
    </row>
    <row r="64" spans="1:6" ht="15">
      <c r="A64" s="27"/>
      <c r="B64" s="28"/>
      <c r="C64" s="28"/>
      <c r="D64" s="28"/>
      <c r="E64" s="28"/>
      <c r="F64" s="28"/>
    </row>
    <row r="65" spans="1:5" ht="15">
      <c r="A65" s="43" t="s">
        <v>133</v>
      </c>
      <c r="B65" s="29"/>
      <c r="C65" s="18" t="s">
        <v>134</v>
      </c>
      <c r="E65" s="30"/>
    </row>
    <row r="66" ht="15">
      <c r="A66" s="17" t="s">
        <v>135</v>
      </c>
    </row>
    <row r="67" spans="1:3" ht="15">
      <c r="A67" s="43" t="s">
        <v>141</v>
      </c>
      <c r="B67" s="42"/>
      <c r="C67" s="18" t="s">
        <v>136</v>
      </c>
    </row>
    <row r="69" spans="1:2" ht="15">
      <c r="A69" s="43" t="s">
        <v>142</v>
      </c>
      <c r="B69" s="42"/>
    </row>
  </sheetData>
  <sheetProtection/>
  <mergeCells count="4">
    <mergeCell ref="A1:F1"/>
    <mergeCell ref="A2:F2"/>
    <mergeCell ref="A3:F3"/>
    <mergeCell ref="D5:F5"/>
  </mergeCells>
  <printOptions/>
  <pageMargins left="0.29" right="0.3" top="0.48" bottom="0.48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2020-03-27T10:23:08Z</cp:lastPrinted>
  <dcterms:created xsi:type="dcterms:W3CDTF">2018-04-02T07:45:01Z</dcterms:created>
  <dcterms:modified xsi:type="dcterms:W3CDTF">2021-12-23T09:12:37Z</dcterms:modified>
  <cp:category/>
  <cp:version/>
  <cp:contentType/>
  <cp:contentStatus/>
</cp:coreProperties>
</file>